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24"/>
  <workbookPr/>
  <mc:AlternateContent xmlns:mc="http://schemas.openxmlformats.org/markup-compatibility/2006">
    <mc:Choice Requires="x15">
      <x15ac:absPath xmlns:x15ac="http://schemas.microsoft.com/office/spreadsheetml/2010/11/ac" url="D:\Informacion Giselle Patiño\Documents\MATERIAL PORCICULTURA\CALCULADORAS\"/>
    </mc:Choice>
  </mc:AlternateContent>
  <xr:revisionPtr revIDLastSave="108" documentId="11_1E431C75B1C02C32FBA79E552767E47F297E2982" xr6:coauthVersionLast="47" xr6:coauthVersionMax="47" xr10:uidLastSave="{97C168EE-C87F-4C8F-8D51-F9809570972E}"/>
  <bookViews>
    <workbookView xWindow="0" yWindow="0" windowWidth="20490" windowHeight="7170" xr2:uid="{00000000-000D-0000-FFFF-FFFF00000000}"/>
  </bookViews>
  <sheets>
    <sheet name="Cria Primerizas  " sheetId="2" r:id="rId1"/>
    <sheet name="Lechón prelevante " sheetId="5" state="hidden" r:id="rId2"/>
    <sheet name="Ceba " sheetId="4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H11" i="5" l="1"/>
  <c r="J11" i="5"/>
  <c r="M11" i="5"/>
  <c r="K11" i="5"/>
  <c r="L11" i="5" s="1"/>
  <c r="G11" i="5"/>
  <c r="I13" i="4" l="1"/>
  <c r="F13" i="4"/>
  <c r="E13" i="4"/>
  <c r="D13" i="4"/>
  <c r="K12" i="4"/>
  <c r="L12" i="4" s="1"/>
  <c r="J12" i="4"/>
  <c r="D12" i="4"/>
  <c r="M12" i="4" s="1"/>
  <c r="M11" i="4"/>
  <c r="K11" i="4"/>
  <c r="J11" i="4"/>
  <c r="H11" i="4"/>
  <c r="G11" i="4"/>
  <c r="G21" i="2"/>
  <c r="F21" i="2"/>
  <c r="H20" i="2"/>
  <c r="H19" i="2"/>
  <c r="H18" i="2"/>
  <c r="H17" i="2"/>
  <c r="H16" i="2"/>
  <c r="G10" i="2"/>
  <c r="F10" i="2" s="1"/>
  <c r="H9" i="2"/>
  <c r="H8" i="2"/>
  <c r="H7" i="2"/>
  <c r="K13" i="4" l="1"/>
  <c r="L11" i="4"/>
  <c r="L13" i="4" s="1"/>
  <c r="G13" i="4"/>
  <c r="G12" i="4"/>
  <c r="H13" i="4"/>
  <c r="H12" i="4"/>
  <c r="M13" i="4"/>
  <c r="J13" i="4"/>
  <c r="H21" i="2"/>
  <c r="H10" i="2"/>
</calcChain>
</file>

<file path=xl/sharedStrings.xml><?xml version="1.0" encoding="utf-8"?>
<sst xmlns="http://schemas.openxmlformats.org/spreadsheetml/2006/main" count="80" uniqueCount="48">
  <si>
    <t>CANTIDAD DE HEMBRAS</t>
  </si>
  <si>
    <t>Escribe aqui</t>
  </si>
  <si>
    <t>FASE</t>
  </si>
  <si>
    <t>ETAPA EN DÍAS</t>
  </si>
  <si>
    <t>CÓDIGO</t>
  </si>
  <si>
    <t>TIPO DE ALIMENTO</t>
  </si>
  <si>
    <t>CANTIDAD EN Kg /DIA</t>
  </si>
  <si>
    <t>DÍAS</t>
  </si>
  <si>
    <t xml:space="preserve">CANTIDAD DE  Kg  DE CONSUMO TOTAL </t>
  </si>
  <si>
    <t>CERDAS PRIMERIZAS GESTANTES</t>
  </si>
  <si>
    <t>1 a 30 días de gestación</t>
  </si>
  <si>
    <t>GESTI  CERDAS</t>
  </si>
  <si>
    <t>31 a 100 días de gestación</t>
  </si>
  <si>
    <t>111 a 115 días de gestación</t>
  </si>
  <si>
    <t>LACTI  CERDAS</t>
  </si>
  <si>
    <t xml:space="preserve">RESUMEN DE FASE GESTACIÓN </t>
  </si>
  <si>
    <t>PROMEDIO DE LECHONES LACTANTES POR HEMBRA</t>
  </si>
  <si>
    <t>CERDAS PRIMERIZAS PARIDAS</t>
  </si>
  <si>
    <t>Día 1 de parida</t>
  </si>
  <si>
    <t>Día 2 de parida</t>
  </si>
  <si>
    <t>Día 3 de parida</t>
  </si>
  <si>
    <t>Día 4° a 21 de parida</t>
  </si>
  <si>
    <t>Destete al Servicio</t>
  </si>
  <si>
    <t>RESUMEN DE FASE LACTANCIA - INTERVALO DESTETE SERVICIO</t>
  </si>
  <si>
    <t xml:space="preserve">Nota: Esta tabla de consumos es una guía, evaluando la condición corporal de cada hembra </t>
  </si>
  <si>
    <t>Mantener  comederos aseados, permanentemente agua en cantidad y calidad disponible a los animales   de acuerdo a la etapa.</t>
  </si>
  <si>
    <t xml:space="preserve">FASE DEALIMENTO  LECHON PRELEVANTE  </t>
  </si>
  <si>
    <t xml:space="preserve">Cantidad de Lechones </t>
  </si>
  <si>
    <t xml:space="preserve">CÓDIGO </t>
  </si>
  <si>
    <t>PRODUCTO</t>
  </si>
  <si>
    <t>ETAPA Kg DEL CERDO</t>
  </si>
  <si>
    <t>GANANCIA  ANIMAL EN KILOGRAMOS</t>
  </si>
  <si>
    <t>GANANCIA ANIMAL DÍA EN KILOGRAMOS</t>
  </si>
  <si>
    <t xml:space="preserve">KILOGRAMOS CONSUMIDOS POR CERDO </t>
  </si>
  <si>
    <t>CONSUMO PROMEDIO DÍA EN kg</t>
  </si>
  <si>
    <t>CANTIDAD  TOTAL DE Kg  DE CONSUMO POR LOTE FASE</t>
  </si>
  <si>
    <t>CANTIDAD TOTAL DE  BULTOS   DE CONSUMO POR LOTE FASE</t>
  </si>
  <si>
    <t>CONVERSIÓN POR CERDO</t>
  </si>
  <si>
    <t>Lechón Prelevante</t>
  </si>
  <si>
    <t xml:space="preserve">Nota: Esta tabla de consumos es una guía, siempre revisar el estado de comederos y bebederos </t>
  </si>
  <si>
    <t>Respetar los pesos iniciales, pesos finales ,consumos sugeridos y dias de estadia</t>
  </si>
  <si>
    <t xml:space="preserve">Solo modificar las casillas con fondo rosa, según su necesidad </t>
  </si>
  <si>
    <t>FASE DE CEBA ALIMENTO TRADICIONAL  AGRINAL  SIN SEXAR</t>
  </si>
  <si>
    <t>GANANCIA POR  ANIMAL EN KILOGRAMOS</t>
  </si>
  <si>
    <t>GANANCIA POR ANIMAL DÍA EN KILOGRAMOS</t>
  </si>
  <si>
    <t xml:space="preserve">Porci Levante </t>
  </si>
  <si>
    <t>Porci Finalización</t>
  </si>
  <si>
    <t>COMPORTAMIENTO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</si>
</sst>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10"/>
      <name val="Book Antiqua"/>
      <family val="1"/>
    </font>
    <font>
      <b/>
      <sz val="10"/>
      <name val="Arial"/>
      <family val="2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Source Sans Pro"/>
    </font>
    <font>
      <b/>
      <sz val="8"/>
      <color theme="1"/>
      <name val="Source Sans Pro"/>
    </font>
    <font>
      <b/>
      <sz val="16"/>
      <name val="Source Sans Pro"/>
    </font>
    <font>
      <sz val="16"/>
      <color theme="1"/>
      <name val="Source Sans Pro"/>
    </font>
    <font>
      <sz val="11"/>
      <color theme="0"/>
      <name val="Source Sans Pro"/>
    </font>
    <font>
      <sz val="11"/>
      <color theme="1"/>
      <name val="Source Sans Pro"/>
    </font>
    <font>
      <b/>
      <sz val="12"/>
      <color theme="1"/>
      <name val="Source Sans Pro"/>
    </font>
    <font>
      <b/>
      <sz val="8"/>
      <color theme="0"/>
      <name val="Source Sans Pro"/>
    </font>
    <font>
      <b/>
      <sz val="8"/>
      <color indexed="9"/>
      <name val="Source Sans Pro"/>
    </font>
    <font>
      <b/>
      <sz val="10"/>
      <name val="Source Sans Pro"/>
    </font>
    <font>
      <sz val="10"/>
      <name val="Source Sans Pro"/>
    </font>
    <font>
      <b/>
      <sz val="8"/>
      <name val="Source Sans Pro"/>
    </font>
    <font>
      <sz val="12"/>
      <color theme="1"/>
      <name val="Source Sans Pro"/>
    </font>
    <font>
      <b/>
      <sz val="10"/>
      <color theme="1"/>
      <name val="Source Sans Pro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202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</borders>
  <cellStyleXfs count="3">
    <xf numFmtId="0" fontId="0" fillId="0" borderId="0"/>
    <xf numFmtId="0" fontId="6" fillId="0" borderId="0"/>
    <xf numFmtId="0" fontId="15" fillId="0" borderId="0"/>
  </cellStyleXfs>
  <cellXfs count="68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2" fillId="3" borderId="0" xfId="0" applyFont="1" applyFill="1"/>
    <xf numFmtId="0" fontId="0" fillId="4" borderId="6" xfId="0" applyFill="1" applyBorder="1"/>
    <xf numFmtId="0" fontId="11" fillId="2" borderId="6" xfId="0" applyFont="1" applyFill="1" applyBorder="1"/>
    <xf numFmtId="0" fontId="12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/>
    </xf>
    <xf numFmtId="164" fontId="12" fillId="2" borderId="6" xfId="0" applyNumberFormat="1" applyFont="1" applyFill="1" applyBorder="1" applyAlignment="1">
      <alignment horizontal="center"/>
    </xf>
    <xf numFmtId="165" fontId="12" fillId="2" borderId="6" xfId="0" applyNumberFormat="1" applyFont="1" applyFill="1" applyBorder="1" applyAlignment="1">
      <alignment horizontal="center"/>
    </xf>
    <xf numFmtId="2" fontId="12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12" fillId="2" borderId="6" xfId="0" applyFont="1" applyFill="1" applyBorder="1"/>
    <xf numFmtId="0" fontId="0" fillId="2" borderId="6" xfId="0" applyFill="1" applyBorder="1"/>
    <xf numFmtId="0" fontId="13" fillId="2" borderId="6" xfId="0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/>
    </xf>
    <xf numFmtId="165" fontId="0" fillId="2" borderId="6" xfId="0" applyNumberFormat="1" applyFill="1" applyBorder="1"/>
    <xf numFmtId="0" fontId="14" fillId="2" borderId="0" xfId="0" applyFont="1" applyFill="1"/>
    <xf numFmtId="0" fontId="0" fillId="5" borderId="4" xfId="0" applyFill="1" applyBorder="1"/>
    <xf numFmtId="0" fontId="1" fillId="2" borderId="0" xfId="0" applyFont="1" applyFill="1"/>
    <xf numFmtId="0" fontId="16" fillId="2" borderId="0" xfId="0" applyFont="1" applyFill="1"/>
    <xf numFmtId="0" fontId="17" fillId="2" borderId="0" xfId="0" applyFont="1" applyFill="1" applyAlignment="1">
      <alignment horizontal="center" vertical="center"/>
    </xf>
    <xf numFmtId="0" fontId="18" fillId="2" borderId="0" xfId="0" applyFont="1" applyFill="1"/>
    <xf numFmtId="0" fontId="19" fillId="2" borderId="0" xfId="0" applyFont="1" applyFill="1"/>
    <xf numFmtId="0" fontId="25" fillId="2" borderId="13" xfId="2" applyFont="1" applyFill="1" applyBorder="1" applyAlignment="1" applyProtection="1">
      <alignment horizontal="center" vertical="center" wrapText="1"/>
      <protection hidden="1"/>
    </xf>
    <xf numFmtId="0" fontId="26" fillId="2" borderId="13" xfId="2" applyFont="1" applyFill="1" applyBorder="1" applyAlignment="1" applyProtection="1">
      <alignment horizontal="center" vertical="center" wrapText="1"/>
      <protection hidden="1"/>
    </xf>
    <xf numFmtId="0" fontId="26" fillId="2" borderId="9" xfId="2" applyFont="1" applyFill="1" applyBorder="1" applyAlignment="1" applyProtection="1">
      <alignment horizontal="center" vertical="center" wrapText="1"/>
      <protection hidden="1"/>
    </xf>
    <xf numFmtId="0" fontId="27" fillId="2" borderId="0" xfId="0" applyFont="1" applyFill="1" applyAlignment="1">
      <alignment horizontal="center" vertical="center" wrapText="1"/>
    </xf>
    <xf numFmtId="0" fontId="25" fillId="2" borderId="9" xfId="2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Alignment="1">
      <alignment horizontal="center" vertical="center" wrapText="1"/>
    </xf>
    <xf numFmtId="2" fontId="17" fillId="2" borderId="0" xfId="0" applyNumberFormat="1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0" xfId="1" applyFont="1" applyFill="1" applyAlignment="1">
      <alignment horizontal="center" vertical="center"/>
    </xf>
    <xf numFmtId="0" fontId="25" fillId="2" borderId="0" xfId="0" applyFont="1" applyFill="1"/>
    <xf numFmtId="0" fontId="29" fillId="2" borderId="0" xfId="0" applyFont="1" applyFill="1"/>
    <xf numFmtId="0" fontId="23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7" borderId="5" xfId="0" applyFont="1" applyFill="1" applyBorder="1" applyAlignment="1">
      <alignment vertical="center" wrapText="1"/>
    </xf>
    <xf numFmtId="0" fontId="21" fillId="4" borderId="5" xfId="0" applyFont="1" applyFill="1" applyBorder="1" applyAlignment="1">
      <alignment vertical="center"/>
    </xf>
    <xf numFmtId="0" fontId="22" fillId="6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0" fillId="7" borderId="4" xfId="0" applyFont="1" applyFill="1" applyBorder="1" applyAlignment="1">
      <alignment vertical="center" wrapText="1"/>
    </xf>
    <xf numFmtId="0" fontId="21" fillId="4" borderId="4" xfId="0" applyFont="1" applyFill="1" applyBorder="1" applyAlignment="1">
      <alignment vertical="center"/>
    </xf>
    <xf numFmtId="0" fontId="28" fillId="6" borderId="0" xfId="0" applyFont="1" applyFill="1" applyAlignment="1" applyProtection="1">
      <alignment vertical="center"/>
      <protection hidden="1"/>
    </xf>
  </cellXfs>
  <cellStyles count="3">
    <cellStyle name="Normal" xfId="0" builtinId="0"/>
    <cellStyle name="Normal 2" xfId="2" xr:uid="{FD5BDE5B-110C-4CD8-8C0A-304CBB3C7758}"/>
    <cellStyle name="Normal_Hoja1" xfId="1" xr:uid="{00000000-0005-0000-0000-000001000000}"/>
  </cellStyles>
  <dxfs count="0"/>
  <tableStyles count="0" defaultTableStyle="TableStyleMedium2" defaultPivotStyle="PivotStyleLight16"/>
  <colors>
    <mruColors>
      <color rgb="FFDB20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219075</xdr:rowOff>
    </xdr:from>
    <xdr:to>
      <xdr:col>6</xdr:col>
      <xdr:colOff>533400</xdr:colOff>
      <xdr:row>4</xdr:row>
      <xdr:rowOff>200025</xdr:rowOff>
    </xdr:to>
    <xdr:sp macro="" textlink="">
      <xdr:nvSpPr>
        <xdr:cNvPr id="3" name="Flecha izquierda 2">
          <a:extLst>
            <a:ext uri="{FF2B5EF4-FFF2-40B4-BE49-F238E27FC236}">
              <a16:creationId xmlns:a16="http://schemas.microsoft.com/office/drawing/2014/main" id="{02D83876-14D0-4B65-8549-9D647B15AAD2}"/>
            </a:ext>
          </a:extLst>
        </xdr:cNvPr>
        <xdr:cNvSpPr/>
      </xdr:nvSpPr>
      <xdr:spPr>
        <a:xfrm>
          <a:off x="6486525" y="219075"/>
          <a:ext cx="485775" cy="247650"/>
        </a:xfrm>
        <a:prstGeom prst="leftArrow">
          <a:avLst/>
        </a:prstGeom>
        <a:solidFill>
          <a:srgbClr val="F58484"/>
        </a:solidFill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/>
        </a:p>
      </xdr:txBody>
    </xdr:sp>
    <xdr:clientData/>
  </xdr:twoCellAnchor>
  <xdr:twoCellAnchor>
    <xdr:from>
      <xdr:col>6</xdr:col>
      <xdr:colOff>104775</xdr:colOff>
      <xdr:row>11</xdr:row>
      <xdr:rowOff>247650</xdr:rowOff>
    </xdr:from>
    <xdr:to>
      <xdr:col>6</xdr:col>
      <xdr:colOff>590550</xdr:colOff>
      <xdr:row>12</xdr:row>
      <xdr:rowOff>219075</xdr:rowOff>
    </xdr:to>
    <xdr:sp macro="" textlink="">
      <xdr:nvSpPr>
        <xdr:cNvPr id="4" name="Flecha izquierda 3">
          <a:extLst>
            <a:ext uri="{FF2B5EF4-FFF2-40B4-BE49-F238E27FC236}">
              <a16:creationId xmlns:a16="http://schemas.microsoft.com/office/drawing/2014/main" id="{04581436-9591-4D06-9BF2-8F56BE748372}"/>
            </a:ext>
            <a:ext uri="{147F2762-F138-4A5C-976F-8EAC2B608ADB}">
              <a16:predDERef xmlns:a16="http://schemas.microsoft.com/office/drawing/2014/main" pred="{02D83876-14D0-4B65-8549-9D647B15AAD2}"/>
            </a:ext>
          </a:extLst>
        </xdr:cNvPr>
        <xdr:cNvSpPr/>
      </xdr:nvSpPr>
      <xdr:spPr>
        <a:xfrm>
          <a:off x="6543675" y="3257550"/>
          <a:ext cx="485775" cy="247650"/>
        </a:xfrm>
        <a:prstGeom prst="leftArrow">
          <a:avLst/>
        </a:prstGeom>
        <a:solidFill>
          <a:srgbClr val="F58484"/>
        </a:solidFill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/>
        </a:p>
      </xdr:txBody>
    </xdr:sp>
    <xdr:clientData/>
  </xdr:twoCellAnchor>
  <xdr:twoCellAnchor>
    <xdr:from>
      <xdr:col>6</xdr:col>
      <xdr:colOff>85725</xdr:colOff>
      <xdr:row>13</xdr:row>
      <xdr:rowOff>57150</xdr:rowOff>
    </xdr:from>
    <xdr:to>
      <xdr:col>6</xdr:col>
      <xdr:colOff>571500</xdr:colOff>
      <xdr:row>13</xdr:row>
      <xdr:rowOff>304800</xdr:rowOff>
    </xdr:to>
    <xdr:sp macro="" textlink="">
      <xdr:nvSpPr>
        <xdr:cNvPr id="5" name="Flecha izquierda 4">
          <a:extLst>
            <a:ext uri="{FF2B5EF4-FFF2-40B4-BE49-F238E27FC236}">
              <a16:creationId xmlns:a16="http://schemas.microsoft.com/office/drawing/2014/main" id="{003223F7-FABF-4B34-9568-B09879192E38}"/>
            </a:ext>
            <a:ext uri="{147F2762-F138-4A5C-976F-8EAC2B608ADB}">
              <a16:predDERef xmlns:a16="http://schemas.microsoft.com/office/drawing/2014/main" pred="{04581436-9591-4D06-9BF2-8F56BE748372}"/>
            </a:ext>
          </a:extLst>
        </xdr:cNvPr>
        <xdr:cNvSpPr/>
      </xdr:nvSpPr>
      <xdr:spPr>
        <a:xfrm>
          <a:off x="6524625" y="3619500"/>
          <a:ext cx="485775" cy="247650"/>
        </a:xfrm>
        <a:prstGeom prst="leftArrow">
          <a:avLst/>
        </a:prstGeom>
        <a:solidFill>
          <a:srgbClr val="F58484"/>
        </a:solidFill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38100</xdr:colOff>
      <xdr:row>4</xdr:row>
      <xdr:rowOff>13291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2525" y="190500"/>
          <a:ext cx="1428750" cy="5847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1428750</xdr:colOff>
      <xdr:row>4</xdr:row>
      <xdr:rowOff>13291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90500"/>
          <a:ext cx="1428750" cy="584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B2:K26"/>
  <sheetViews>
    <sheetView tabSelected="1" workbookViewId="0">
      <selection activeCell="H5" sqref="H5"/>
    </sheetView>
  </sheetViews>
  <sheetFormatPr defaultColWidth="11.42578125" defaultRowHeight="11.25"/>
  <cols>
    <col min="1" max="1" width="11.42578125" style="9"/>
    <col min="2" max="2" width="23" style="9" customWidth="1"/>
    <col min="3" max="3" width="19.7109375" style="9" customWidth="1"/>
    <col min="4" max="4" width="7" style="8" customWidth="1"/>
    <col min="5" max="5" width="26" style="9" customWidth="1"/>
    <col min="6" max="6" width="9.42578125" style="9" bestFit="1" customWidth="1"/>
    <col min="7" max="16384" width="11.42578125" style="9"/>
  </cols>
  <sheetData>
    <row r="2" spans="2:11">
      <c r="B2" s="31"/>
      <c r="C2" s="31"/>
      <c r="D2" s="32"/>
      <c r="E2" s="31"/>
      <c r="F2" s="31"/>
      <c r="G2" s="31"/>
      <c r="H2" s="31"/>
      <c r="I2" s="31"/>
      <c r="J2" s="31"/>
      <c r="K2" s="31"/>
    </row>
    <row r="3" spans="2:11">
      <c r="B3" s="31"/>
      <c r="C3" s="31"/>
      <c r="D3" s="32"/>
      <c r="E3" s="31"/>
      <c r="F3" s="31"/>
      <c r="G3" s="31"/>
      <c r="H3" s="31"/>
      <c r="I3" s="31"/>
      <c r="J3" s="31"/>
      <c r="K3" s="31"/>
    </row>
    <row r="4" spans="2:11" s="7" customFormat="1" ht="21">
      <c r="B4" s="33"/>
      <c r="C4" s="34"/>
      <c r="D4" s="32"/>
      <c r="E4" s="34"/>
      <c r="F4" s="34"/>
      <c r="G4" s="34"/>
      <c r="H4" s="34"/>
      <c r="I4" s="34"/>
      <c r="J4" s="34"/>
      <c r="K4" s="34"/>
    </row>
    <row r="5" spans="2:11" s="62" customFormat="1" ht="69.75" customHeight="1">
      <c r="B5" s="57"/>
      <c r="C5" s="58"/>
      <c r="D5" s="32"/>
      <c r="E5" s="59" t="s">
        <v>0</v>
      </c>
      <c r="F5" s="60">
        <v>1</v>
      </c>
      <c r="G5" s="58"/>
      <c r="H5" s="61" t="s">
        <v>1</v>
      </c>
      <c r="I5" s="58"/>
      <c r="J5" s="58"/>
      <c r="K5" s="58"/>
    </row>
    <row r="6" spans="2:11" s="64" customFormat="1" ht="69.75" customHeight="1">
      <c r="B6" s="47" t="s">
        <v>2</v>
      </c>
      <c r="C6" s="46" t="s">
        <v>3</v>
      </c>
      <c r="D6" s="46" t="s">
        <v>4</v>
      </c>
      <c r="E6" s="46" t="s">
        <v>5</v>
      </c>
      <c r="F6" s="46" t="s">
        <v>6</v>
      </c>
      <c r="G6" s="48" t="s">
        <v>7</v>
      </c>
      <c r="H6" s="49" t="s">
        <v>8</v>
      </c>
      <c r="I6" s="63"/>
      <c r="J6" s="63"/>
      <c r="K6" s="63"/>
    </row>
    <row r="7" spans="2:11" s="64" customFormat="1" ht="69.75" customHeight="1">
      <c r="B7" s="35" t="s">
        <v>9</v>
      </c>
      <c r="C7" s="36" t="s">
        <v>10</v>
      </c>
      <c r="D7" s="36">
        <v>30683</v>
      </c>
      <c r="E7" s="36" t="s">
        <v>11</v>
      </c>
      <c r="F7" s="36">
        <v>2</v>
      </c>
      <c r="G7" s="36">
        <v>30</v>
      </c>
      <c r="H7" s="36">
        <f>$F$5*F7*G7</f>
        <v>60</v>
      </c>
      <c r="I7" s="63"/>
      <c r="J7" s="63"/>
      <c r="K7" s="63"/>
    </row>
    <row r="8" spans="2:11" s="64" customFormat="1" ht="69.75" customHeight="1">
      <c r="B8" s="37"/>
      <c r="C8" s="37" t="s">
        <v>12</v>
      </c>
      <c r="D8" s="37">
        <v>30683</v>
      </c>
      <c r="E8" s="37" t="s">
        <v>11</v>
      </c>
      <c r="F8" s="37">
        <v>2.1</v>
      </c>
      <c r="G8" s="37">
        <v>70</v>
      </c>
      <c r="H8" s="37">
        <f t="shared" ref="H8:H9" si="0">$F$5*F8*G8</f>
        <v>147</v>
      </c>
      <c r="I8" s="63"/>
      <c r="J8" s="63"/>
      <c r="K8" s="63"/>
    </row>
    <row r="9" spans="2:11" s="64" customFormat="1" ht="69.75" customHeight="1">
      <c r="B9" s="37"/>
      <c r="C9" s="37" t="s">
        <v>13</v>
      </c>
      <c r="D9" s="37">
        <v>30684</v>
      </c>
      <c r="E9" s="37" t="s">
        <v>14</v>
      </c>
      <c r="F9" s="37">
        <v>2.65</v>
      </c>
      <c r="G9" s="37">
        <v>15</v>
      </c>
      <c r="H9" s="37">
        <f t="shared" si="0"/>
        <v>39.75</v>
      </c>
      <c r="I9" s="63"/>
      <c r="J9" s="63"/>
      <c r="K9" s="63"/>
    </row>
    <row r="10" spans="2:11" s="64" customFormat="1" ht="69.75" customHeight="1">
      <c r="B10" s="38"/>
      <c r="C10" s="50" t="s">
        <v>15</v>
      </c>
      <c r="D10" s="51"/>
      <c r="E10" s="52"/>
      <c r="F10" s="39">
        <f>SUMPRODUCT(F7:F9,G7:G9)/G10</f>
        <v>2.1456521739130436</v>
      </c>
      <c r="G10" s="39">
        <f>SUM(G7:G9)</f>
        <v>115</v>
      </c>
      <c r="H10" s="39">
        <f>SUM(H7:H9)</f>
        <v>246.75</v>
      </c>
      <c r="I10" s="63"/>
      <c r="J10" s="63"/>
      <c r="K10" s="63"/>
    </row>
    <row r="11" spans="2:11" s="64" customFormat="1" ht="69.75" customHeight="1">
      <c r="B11" s="38"/>
      <c r="C11" s="40"/>
      <c r="D11" s="40"/>
      <c r="E11" s="40"/>
      <c r="F11" s="41"/>
      <c r="G11" s="32"/>
      <c r="H11" s="32"/>
      <c r="I11" s="63"/>
      <c r="J11" s="63"/>
      <c r="K11" s="63"/>
    </row>
    <row r="12" spans="2:11" s="64" customFormat="1" ht="69.75" customHeight="1">
      <c r="B12" s="38"/>
      <c r="C12" s="42"/>
      <c r="D12" s="43"/>
      <c r="E12" s="42"/>
      <c r="F12" s="42"/>
      <c r="G12" s="63"/>
      <c r="H12" s="63"/>
      <c r="I12" s="63"/>
      <c r="J12" s="63"/>
      <c r="K12" s="63"/>
    </row>
    <row r="13" spans="2:11" s="64" customFormat="1" ht="69.75" customHeight="1">
      <c r="B13" s="38"/>
      <c r="C13" s="42"/>
      <c r="D13" s="43"/>
      <c r="E13" s="65" t="s">
        <v>0</v>
      </c>
      <c r="F13" s="66">
        <v>1</v>
      </c>
      <c r="G13" s="63"/>
      <c r="H13" s="67" t="s">
        <v>1</v>
      </c>
      <c r="I13" s="63"/>
      <c r="J13" s="63"/>
      <c r="K13" s="63"/>
    </row>
    <row r="14" spans="2:11" s="64" customFormat="1" ht="69.75" customHeight="1">
      <c r="B14" s="38"/>
      <c r="C14" s="42"/>
      <c r="D14" s="43"/>
      <c r="E14" s="59" t="s">
        <v>16</v>
      </c>
      <c r="F14" s="60">
        <v>12</v>
      </c>
      <c r="G14" s="63"/>
      <c r="H14" s="67" t="s">
        <v>1</v>
      </c>
      <c r="I14" s="63"/>
      <c r="J14" s="63"/>
      <c r="K14" s="63"/>
    </row>
    <row r="15" spans="2:11" s="64" customFormat="1" ht="69.75" customHeight="1">
      <c r="B15" s="47" t="s">
        <v>2</v>
      </c>
      <c r="C15" s="46" t="s">
        <v>3</v>
      </c>
      <c r="D15" s="46" t="s">
        <v>4</v>
      </c>
      <c r="E15" s="46" t="s">
        <v>5</v>
      </c>
      <c r="F15" s="46" t="s">
        <v>6</v>
      </c>
      <c r="G15" s="48" t="s">
        <v>7</v>
      </c>
      <c r="H15" s="49" t="s">
        <v>8</v>
      </c>
      <c r="I15" s="63"/>
      <c r="J15" s="63"/>
      <c r="K15" s="63"/>
    </row>
    <row r="16" spans="2:11" s="64" customFormat="1" ht="69.75" customHeight="1">
      <c r="B16" s="35" t="s">
        <v>17</v>
      </c>
      <c r="C16" s="36" t="s">
        <v>18</v>
      </c>
      <c r="D16" s="36">
        <v>30684</v>
      </c>
      <c r="E16" s="36" t="s">
        <v>14</v>
      </c>
      <c r="F16" s="36">
        <v>1.7</v>
      </c>
      <c r="G16" s="36">
        <v>1</v>
      </c>
      <c r="H16" s="36">
        <f>$F$13*F16*G16</f>
        <v>1.7</v>
      </c>
      <c r="I16" s="63"/>
      <c r="J16" s="63"/>
      <c r="K16" s="63"/>
    </row>
    <row r="17" spans="2:11" s="64" customFormat="1" ht="69.75" customHeight="1">
      <c r="B17" s="37"/>
      <c r="C17" s="37" t="s">
        <v>19</v>
      </c>
      <c r="D17" s="37">
        <v>30684</v>
      </c>
      <c r="E17" s="37" t="s">
        <v>14</v>
      </c>
      <c r="F17" s="37">
        <v>2.7</v>
      </c>
      <c r="G17" s="37">
        <v>1</v>
      </c>
      <c r="H17" s="37">
        <f t="shared" ref="H17:H20" si="1">$F$13*F17*G17</f>
        <v>2.7</v>
      </c>
      <c r="I17" s="63"/>
      <c r="J17" s="63"/>
      <c r="K17" s="63"/>
    </row>
    <row r="18" spans="2:11" s="64" customFormat="1" ht="69.75" customHeight="1">
      <c r="B18" s="37"/>
      <c r="C18" s="37" t="s">
        <v>20</v>
      </c>
      <c r="D18" s="37">
        <v>30684</v>
      </c>
      <c r="E18" s="37" t="s">
        <v>14</v>
      </c>
      <c r="F18" s="37">
        <v>3.7</v>
      </c>
      <c r="G18" s="37">
        <v>1</v>
      </c>
      <c r="H18" s="37">
        <f t="shared" si="1"/>
        <v>3.7</v>
      </c>
      <c r="I18" s="63"/>
      <c r="J18" s="63"/>
      <c r="K18" s="63"/>
    </row>
    <row r="19" spans="2:11" s="64" customFormat="1" ht="69.75" customHeight="1">
      <c r="B19" s="37"/>
      <c r="C19" s="37" t="s">
        <v>21</v>
      </c>
      <c r="D19" s="37">
        <v>30684</v>
      </c>
      <c r="E19" s="37" t="s">
        <v>14</v>
      </c>
      <c r="F19" s="37">
        <f>2.7+(F14*0.5)</f>
        <v>8.6999999999999993</v>
      </c>
      <c r="G19" s="37">
        <v>18</v>
      </c>
      <c r="H19" s="37">
        <f t="shared" si="1"/>
        <v>156.6</v>
      </c>
      <c r="I19" s="63"/>
      <c r="J19" s="63"/>
      <c r="K19" s="63"/>
    </row>
    <row r="20" spans="2:11" s="64" customFormat="1" ht="69.75" customHeight="1">
      <c r="B20" s="37"/>
      <c r="C20" s="37" t="s">
        <v>22</v>
      </c>
      <c r="D20" s="37">
        <v>30684</v>
      </c>
      <c r="E20" s="37" t="s">
        <v>14</v>
      </c>
      <c r="F20" s="37">
        <v>3.5</v>
      </c>
      <c r="G20" s="37">
        <v>7</v>
      </c>
      <c r="H20" s="37">
        <f t="shared" si="1"/>
        <v>24.5</v>
      </c>
      <c r="I20" s="63"/>
      <c r="J20" s="63"/>
      <c r="K20" s="63"/>
    </row>
    <row r="21" spans="2:11" s="64" customFormat="1" ht="69.75" customHeight="1">
      <c r="B21" s="63"/>
      <c r="C21" s="50" t="s">
        <v>23</v>
      </c>
      <c r="D21" s="51"/>
      <c r="E21" s="52"/>
      <c r="F21" s="39">
        <f>SUMPRODUCT(F16:F20,G16:G20)/G21</f>
        <v>6.7571428571428571</v>
      </c>
      <c r="G21" s="39">
        <f>SUM(G16:G20)</f>
        <v>28</v>
      </c>
      <c r="H21" s="39">
        <f>SUM(H16:H20)</f>
        <v>189.2</v>
      </c>
      <c r="I21" s="63"/>
      <c r="J21" s="63"/>
      <c r="K21" s="63"/>
    </row>
    <row r="22" spans="2:11">
      <c r="B22" s="31"/>
      <c r="C22" s="31"/>
      <c r="D22" s="32"/>
      <c r="E22" s="31"/>
      <c r="F22" s="31"/>
      <c r="G22" s="31"/>
      <c r="H22" s="31"/>
      <c r="I22" s="31"/>
      <c r="J22" s="31"/>
      <c r="K22" s="31"/>
    </row>
    <row r="23" spans="2:11" ht="13.5">
      <c r="B23" s="44" t="s">
        <v>24</v>
      </c>
      <c r="C23" s="31"/>
      <c r="D23" s="32"/>
      <c r="E23" s="31"/>
      <c r="F23" s="31"/>
      <c r="G23" s="31"/>
      <c r="H23" s="31"/>
      <c r="I23" s="31"/>
      <c r="J23" s="31"/>
      <c r="K23" s="31"/>
    </row>
    <row r="24" spans="2:11" ht="13.5">
      <c r="B24" s="45" t="s">
        <v>25</v>
      </c>
      <c r="C24" s="31"/>
      <c r="D24" s="32"/>
      <c r="E24" s="31"/>
      <c r="F24" s="31"/>
      <c r="G24" s="31"/>
      <c r="H24" s="31"/>
      <c r="I24" s="31"/>
      <c r="J24" s="31"/>
      <c r="K24" s="31"/>
    </row>
    <row r="25" spans="2:11">
      <c r="B25" s="31"/>
      <c r="C25" s="31"/>
      <c r="D25" s="32"/>
      <c r="E25" s="31"/>
      <c r="F25" s="31"/>
      <c r="G25" s="31"/>
      <c r="H25" s="31"/>
      <c r="I25" s="31"/>
      <c r="J25" s="31"/>
      <c r="K25" s="31"/>
    </row>
    <row r="26" spans="2:11">
      <c r="B26" s="31"/>
      <c r="C26" s="31"/>
      <c r="D26" s="32"/>
      <c r="E26" s="31"/>
      <c r="F26" s="31"/>
      <c r="G26" s="31"/>
      <c r="H26" s="31"/>
      <c r="I26" s="31"/>
      <c r="J26" s="31"/>
      <c r="K26" s="31"/>
    </row>
  </sheetData>
  <mergeCells count="2">
    <mergeCell ref="C10:E10"/>
    <mergeCell ref="C21:E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M17"/>
  <sheetViews>
    <sheetView workbookViewId="0">
      <selection activeCell="B14" sqref="B14:C17"/>
    </sheetView>
  </sheetViews>
  <sheetFormatPr defaultColWidth="11.42578125" defaultRowHeight="15"/>
  <cols>
    <col min="1" max="1" width="5.85546875" style="1" customWidth="1"/>
    <col min="2" max="2" width="11.42578125" style="1"/>
    <col min="3" max="3" width="20.85546875" style="1" bestFit="1" customWidth="1"/>
    <col min="4" max="4" width="7.28515625" style="1" customWidth="1"/>
    <col min="5" max="5" width="6.5703125" style="1" customWidth="1"/>
    <col min="6" max="6" width="6.28515625" style="1" customWidth="1"/>
    <col min="7" max="7" width="12.85546875" style="1" customWidth="1"/>
    <col min="8" max="16384" width="11.42578125" style="1"/>
  </cols>
  <sheetData>
    <row r="7" spans="2:13" ht="18">
      <c r="B7" s="2" t="s">
        <v>26</v>
      </c>
    </row>
    <row r="9" spans="2:13">
      <c r="C9" s="10" t="s">
        <v>27</v>
      </c>
      <c r="D9" s="11">
        <v>12</v>
      </c>
    </row>
    <row r="10" spans="2:13" ht="67.5">
      <c r="B10" s="3" t="s">
        <v>28</v>
      </c>
      <c r="C10" s="3" t="s">
        <v>29</v>
      </c>
      <c r="D10" s="53" t="s">
        <v>30</v>
      </c>
      <c r="E10" s="54"/>
      <c r="F10" s="3" t="s">
        <v>7</v>
      </c>
      <c r="G10" s="5" t="s">
        <v>31</v>
      </c>
      <c r="H10" s="4" t="s">
        <v>32</v>
      </c>
      <c r="I10" s="5" t="s">
        <v>33</v>
      </c>
      <c r="J10" s="5" t="s">
        <v>34</v>
      </c>
      <c r="K10" s="4" t="s">
        <v>35</v>
      </c>
      <c r="L10" s="4" t="s">
        <v>36</v>
      </c>
      <c r="M10" s="5" t="s">
        <v>37</v>
      </c>
    </row>
    <row r="11" spans="2:13" ht="16.5">
      <c r="B11" s="12">
        <v>30043</v>
      </c>
      <c r="C11" s="13" t="s">
        <v>38</v>
      </c>
      <c r="D11" s="14">
        <v>20.6</v>
      </c>
      <c r="E11" s="14">
        <v>29.6</v>
      </c>
      <c r="F11" s="14">
        <v>14</v>
      </c>
      <c r="G11" s="14">
        <f>E11-D11</f>
        <v>9</v>
      </c>
      <c r="H11" s="15">
        <f>+(E11-D11)/F11</f>
        <v>0.6428571428571429</v>
      </c>
      <c r="I11" s="16">
        <v>17.5</v>
      </c>
      <c r="J11" s="17">
        <f>+I11/F11</f>
        <v>1.25</v>
      </c>
      <c r="K11" s="18">
        <f>I11*D9</f>
        <v>210</v>
      </c>
      <c r="L11" s="27">
        <f>K11/40</f>
        <v>5.25</v>
      </c>
      <c r="M11" s="17">
        <f>+I11/(E11-D11)</f>
        <v>1.9444444444444444</v>
      </c>
    </row>
    <row r="14" spans="2:13" s="9" customFormat="1" ht="12.75">
      <c r="B14" s="6" t="s">
        <v>39</v>
      </c>
      <c r="D14" s="8"/>
    </row>
    <row r="15" spans="2:13">
      <c r="B15" s="28" t="s">
        <v>25</v>
      </c>
      <c r="C15" s="30"/>
    </row>
    <row r="16" spans="2:13" ht="15.75" thickBot="1">
      <c r="B16" s="30" t="s">
        <v>40</v>
      </c>
    </row>
    <row r="17" spans="2:3" ht="15.75" thickBot="1">
      <c r="B17" s="29"/>
      <c r="C17" s="30" t="s">
        <v>41</v>
      </c>
    </row>
  </sheetData>
  <mergeCells count="1">
    <mergeCell ref="D10: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7:M18"/>
  <sheetViews>
    <sheetView workbookViewId="0">
      <selection activeCell="B15" sqref="B15:C18"/>
    </sheetView>
  </sheetViews>
  <sheetFormatPr defaultColWidth="11.42578125" defaultRowHeight="15"/>
  <cols>
    <col min="1" max="1" width="4.42578125" style="1" customWidth="1"/>
    <col min="2" max="2" width="7.140625" style="1" customWidth="1"/>
    <col min="3" max="3" width="22.85546875" style="1" bestFit="1" customWidth="1"/>
    <col min="4" max="4" width="15.28515625" style="1" customWidth="1"/>
    <col min="5" max="5" width="8.28515625" style="1" customWidth="1"/>
    <col min="6" max="6" width="10.7109375" style="1" bestFit="1" customWidth="1"/>
    <col min="7" max="7" width="11.7109375" style="1" customWidth="1"/>
    <col min="8" max="8" width="12.7109375" style="1" customWidth="1"/>
    <col min="9" max="9" width="11.5703125" style="1" customWidth="1"/>
    <col min="10" max="10" width="11.42578125" style="1"/>
    <col min="11" max="12" width="11.85546875" style="1" customWidth="1"/>
    <col min="13" max="16384" width="11.42578125" style="1"/>
  </cols>
  <sheetData>
    <row r="7" spans="2:13" ht="18">
      <c r="B7" s="2" t="s">
        <v>42</v>
      </c>
    </row>
    <row r="9" spans="2:13">
      <c r="C9" s="10" t="s">
        <v>27</v>
      </c>
      <c r="D9" s="11">
        <v>12</v>
      </c>
    </row>
    <row r="10" spans="2:13" ht="67.5">
      <c r="B10" s="3" t="s">
        <v>28</v>
      </c>
      <c r="C10" s="3" t="s">
        <v>29</v>
      </c>
      <c r="D10" s="55" t="s">
        <v>30</v>
      </c>
      <c r="E10" s="56"/>
      <c r="F10" s="3" t="s">
        <v>7</v>
      </c>
      <c r="G10" s="5" t="s">
        <v>43</v>
      </c>
      <c r="H10" s="4" t="s">
        <v>44</v>
      </c>
      <c r="I10" s="5" t="s">
        <v>33</v>
      </c>
      <c r="J10" s="5" t="s">
        <v>34</v>
      </c>
      <c r="K10" s="4" t="s">
        <v>35</v>
      </c>
      <c r="L10" s="4" t="s">
        <v>36</v>
      </c>
      <c r="M10" s="5" t="s">
        <v>37</v>
      </c>
    </row>
    <row r="11" spans="2:13" ht="16.5">
      <c r="B11" s="12">
        <v>30043</v>
      </c>
      <c r="C11" s="13" t="s">
        <v>45</v>
      </c>
      <c r="D11" s="14">
        <v>29.5</v>
      </c>
      <c r="E11" s="14">
        <v>66.7</v>
      </c>
      <c r="F11" s="14">
        <v>49</v>
      </c>
      <c r="G11" s="14">
        <f>E11-D11</f>
        <v>37.200000000000003</v>
      </c>
      <c r="H11" s="15">
        <f>+(E11-D11)/F11</f>
        <v>0.75918367346938787</v>
      </c>
      <c r="I11" s="16">
        <v>94.31</v>
      </c>
      <c r="J11" s="17">
        <f>+I11/F11</f>
        <v>1.9246938775510205</v>
      </c>
      <c r="K11" s="18">
        <f>I11*D9</f>
        <v>1131.72</v>
      </c>
      <c r="L11" s="26">
        <f>K11/40</f>
        <v>28.292999999999999</v>
      </c>
      <c r="M11" s="17">
        <f>+I11/(E11-D11)</f>
        <v>2.5352150537634408</v>
      </c>
    </row>
    <row r="12" spans="2:13" ht="16.5">
      <c r="B12" s="12">
        <v>30044</v>
      </c>
      <c r="C12" s="19" t="s">
        <v>46</v>
      </c>
      <c r="D12" s="14">
        <f>+E11</f>
        <v>66.7</v>
      </c>
      <c r="E12" s="14">
        <v>97</v>
      </c>
      <c r="F12" s="14">
        <v>35</v>
      </c>
      <c r="G12" s="14">
        <f>E12-D12</f>
        <v>30.299999999999997</v>
      </c>
      <c r="H12" s="15">
        <f>+(E12-D12)/F12</f>
        <v>0.86571428571428566</v>
      </c>
      <c r="I12" s="16">
        <v>86.01</v>
      </c>
      <c r="J12" s="17">
        <f>+I12/F12</f>
        <v>2.4574285714285717</v>
      </c>
      <c r="K12" s="18">
        <f>I12*D9</f>
        <v>1032.1200000000001</v>
      </c>
      <c r="L12" s="26">
        <f>K12/40</f>
        <v>25.803000000000004</v>
      </c>
      <c r="M12" s="17">
        <f>+I12/(E12-D12)</f>
        <v>2.8386138613861389</v>
      </c>
    </row>
    <row r="13" spans="2:13" ht="30">
      <c r="B13" s="20"/>
      <c r="C13" s="21" t="s">
        <v>47</v>
      </c>
      <c r="D13" s="21">
        <f>D11</f>
        <v>29.5</v>
      </c>
      <c r="E13" s="21">
        <f>+E12</f>
        <v>97</v>
      </c>
      <c r="F13" s="21">
        <f>SUM(F11:F12)</f>
        <v>84</v>
      </c>
      <c r="G13" s="21">
        <f>E13-D13</f>
        <v>67.5</v>
      </c>
      <c r="H13" s="22">
        <f>+(E13-D13)/F13</f>
        <v>0.8035714285714286</v>
      </c>
      <c r="I13" s="23">
        <f>SUM(I11:I12)</f>
        <v>180.32</v>
      </c>
      <c r="J13" s="24">
        <f>+I13/F13</f>
        <v>2.1466666666666665</v>
      </c>
      <c r="K13" s="25">
        <f>SUM(K11:K12)</f>
        <v>2163.84</v>
      </c>
      <c r="L13" s="25">
        <f>SUM(L11:L12)</f>
        <v>54.096000000000004</v>
      </c>
      <c r="M13" s="24">
        <f>+I13/(E13-D13)</f>
        <v>2.6714074074074072</v>
      </c>
    </row>
    <row r="15" spans="2:13">
      <c r="B15" s="6" t="s">
        <v>39</v>
      </c>
      <c r="C15" s="9"/>
    </row>
    <row r="16" spans="2:13">
      <c r="B16" s="28" t="s">
        <v>25</v>
      </c>
      <c r="C16" s="30"/>
    </row>
    <row r="17" spans="2:3" ht="15.75" thickBot="1">
      <c r="B17" s="30" t="s">
        <v>40</v>
      </c>
    </row>
    <row r="18" spans="2:3" ht="15.75" thickBot="1">
      <c r="B18" s="29"/>
      <c r="C18" s="30" t="s">
        <v>41</v>
      </c>
    </row>
  </sheetData>
  <mergeCells count="1">
    <mergeCell ref="D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Giselle Imelda Patiño Patiño</dc:creator>
  <cp:keywords/>
  <dc:description/>
  <cp:lastModifiedBy>Andres Felipe Rincón</cp:lastModifiedBy>
  <cp:revision/>
  <dcterms:created xsi:type="dcterms:W3CDTF">2021-11-11T15:26:56Z</dcterms:created>
  <dcterms:modified xsi:type="dcterms:W3CDTF">2022-07-27T10:44:25Z</dcterms:modified>
  <cp:category/>
  <cp:contentStatus/>
</cp:coreProperties>
</file>